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fileSharing readOnlyRecommended="1" userName="Geoff Kerbis" reservationPassword="D097"/>
  <workbookPr filterPrivacy="1" autoCompressPictures="0"/>
  <bookViews>
    <workbookView xWindow="0" yWindow="460" windowWidth="28800" windowHeight="16640"/>
  </bookViews>
  <sheets>
    <sheet name="Business Landscape" sheetId="1" r:id="rId1"/>
    <sheet name="DLE Calculator" sheetId="2" r:id="rId2"/>
    <sheet name="Sheet3" sheetId="3" r:id="rId3"/>
  </sheets>
  <calcPr calcId="15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B3" i="2" l="1"/>
  <c r="E3" i="2"/>
  <c r="B4" i="2"/>
  <c r="E4" i="2"/>
  <c r="E5" i="2"/>
  <c r="B6" i="2"/>
  <c r="D6" i="2"/>
  <c r="E6" i="2"/>
  <c r="B7" i="2"/>
  <c r="E8" i="2"/>
  <c r="E9" i="2"/>
  <c r="E11" i="2"/>
  <c r="B12" i="2"/>
  <c r="E12" i="2"/>
  <c r="D21" i="1"/>
  <c r="B14" i="2"/>
  <c r="E14" i="2"/>
  <c r="E21" i="1"/>
  <c r="B15" i="2"/>
  <c r="E15" i="2"/>
  <c r="B16" i="2"/>
  <c r="E16" i="2"/>
  <c r="B19" i="2"/>
  <c r="E19" i="2"/>
  <c r="B20" i="2"/>
  <c r="E20" i="2"/>
  <c r="E18" i="2"/>
  <c r="D21" i="2"/>
  <c r="E21" i="2"/>
  <c r="E23" i="2"/>
  <c r="E25" i="2"/>
  <c r="E27" i="2"/>
  <c r="E29" i="2"/>
  <c r="Q21" i="1"/>
  <c r="P21" i="1"/>
  <c r="N21" i="1"/>
  <c r="K21" i="1"/>
  <c r="J21" i="1"/>
  <c r="H21" i="1"/>
  <c r="B21" i="1"/>
  <c r="E3" i="1"/>
  <c r="E4" i="1"/>
  <c r="B2" i="1"/>
  <c r="C2" i="1"/>
  <c r="D2" i="1"/>
  <c r="E2" i="1"/>
  <c r="E10" i="1"/>
  <c r="D10" i="1"/>
  <c r="C10" i="1"/>
  <c r="B10" i="1"/>
  <c r="E7" i="1"/>
  <c r="E9" i="1"/>
  <c r="D9" i="1"/>
  <c r="C9" i="1"/>
  <c r="B9" i="1"/>
  <c r="E8" i="1"/>
  <c r="D8" i="1"/>
  <c r="C8" i="1"/>
  <c r="B8" i="1"/>
  <c r="E6" i="1"/>
  <c r="E5" i="1"/>
</calcChain>
</file>

<file path=xl/comments1.xml><?xml version="1.0" encoding="utf-8"?>
<comments xmlns="http://schemas.openxmlformats.org/spreadsheetml/2006/main">
  <authors>
    <author>Author</author>
  </authors>
  <commentList>
    <comment ref="D1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 mandays per mth
</t>
        </r>
      </text>
    </comment>
  </commentList>
</comments>
</file>

<file path=xl/sharedStrings.xml><?xml version="1.0" encoding="utf-8"?>
<sst xmlns="http://schemas.openxmlformats.org/spreadsheetml/2006/main" count="109" uniqueCount="91">
  <si>
    <t>PVL</t>
  </si>
  <si>
    <t>CVL</t>
  </si>
  <si>
    <t>IL</t>
  </si>
  <si>
    <t>Total</t>
  </si>
  <si>
    <t>SHC Mix, %</t>
  </si>
  <si>
    <t>Grease Mix, %</t>
  </si>
  <si>
    <t>FP Mix, %</t>
  </si>
  <si>
    <t>Flagship, Bbls</t>
  </si>
  <si>
    <t>Volume, Bbls</t>
  </si>
  <si>
    <t>Premium, Bbls</t>
  </si>
  <si>
    <t>Standard , Bbls</t>
  </si>
  <si>
    <t>Grease, Bbls</t>
  </si>
  <si>
    <t>Alliance, Bbls</t>
  </si>
  <si>
    <t>Indicator</t>
  </si>
  <si>
    <t>Sector Mix</t>
  </si>
  <si>
    <t>Energy</t>
  </si>
  <si>
    <t>Process</t>
  </si>
  <si>
    <t>Pulp &amp; Paper</t>
  </si>
  <si>
    <t>Metals</t>
  </si>
  <si>
    <t>General Manufacturing</t>
  </si>
  <si>
    <t>Owner Operator / Retail</t>
  </si>
  <si>
    <t>Fleet</t>
  </si>
  <si>
    <t>Off-Highway</t>
  </si>
  <si>
    <t>FCD</t>
  </si>
  <si>
    <t>LCC</t>
  </si>
  <si>
    <t>Retail / ASP</t>
  </si>
  <si>
    <t>Mass Merchandiser</t>
  </si>
  <si>
    <t>Sector</t>
  </si>
  <si>
    <t>Vol, bbls</t>
  </si>
  <si>
    <t>Est. Market Share</t>
  </si>
  <si>
    <t>No of existing Customers</t>
  </si>
  <si>
    <t>No of Prospective Customers</t>
  </si>
  <si>
    <t>Dom Marine</t>
  </si>
  <si>
    <t>S&amp;M Activities</t>
  </si>
  <si>
    <t>Lube Clinics</t>
  </si>
  <si>
    <t>Seminars</t>
  </si>
  <si>
    <t>No of PES Customers</t>
  </si>
  <si>
    <t>No of POP's</t>
  </si>
  <si>
    <t>No of BR's</t>
  </si>
  <si>
    <t>Signum No's</t>
  </si>
  <si>
    <t>PY</t>
  </si>
  <si>
    <t>Plan TY</t>
  </si>
  <si>
    <t>Exhibitions</t>
  </si>
  <si>
    <t xml:space="preserve">Remarks                                </t>
  </si>
  <si>
    <t>Time Required for events</t>
  </si>
  <si>
    <t>Field work, days</t>
  </si>
  <si>
    <t>Documentation , days</t>
  </si>
  <si>
    <t>Trouble Shooting</t>
  </si>
  <si>
    <t>Days</t>
  </si>
  <si>
    <t>Business Growth</t>
  </si>
  <si>
    <t xml:space="preserve">Upselling </t>
  </si>
  <si>
    <t>Maintain</t>
  </si>
  <si>
    <t>Office based work</t>
  </si>
  <si>
    <t>Technical offers, days</t>
  </si>
  <si>
    <t>Reporting, days</t>
  </si>
  <si>
    <t>Assumption</t>
  </si>
  <si>
    <t>Plan No's</t>
  </si>
  <si>
    <t>Days required</t>
  </si>
  <si>
    <t xml:space="preserve"> Training</t>
  </si>
  <si>
    <t>2 days per month</t>
  </si>
  <si>
    <t>Description</t>
  </si>
  <si>
    <t>Training mandays</t>
  </si>
  <si>
    <t>Vol defended 700 bbls</t>
  </si>
  <si>
    <t>25% of training time needed for preparation</t>
  </si>
  <si>
    <t>Days / event or acc</t>
  </si>
  <si>
    <t>Others</t>
  </si>
  <si>
    <t>Engagement with 30% of the existing accounts</t>
  </si>
  <si>
    <t>50% of prospective &amp; 25% of existing accounts</t>
  </si>
  <si>
    <t>Sample collection, label generation, report intepretation</t>
  </si>
  <si>
    <t>12 days of field work per account</t>
  </si>
  <si>
    <t>3 days of documentation ( POP / BR per account )</t>
  </si>
  <si>
    <t>No of working days available of a DLE</t>
  </si>
  <si>
    <t>No of DLE's required</t>
  </si>
  <si>
    <t>Total No of mandays</t>
  </si>
  <si>
    <t>EB interaction</t>
  </si>
  <si>
    <t>1 days per mth of engagment with EB Sales &amp; Service engg</t>
  </si>
  <si>
    <t>2/mth /100 customers</t>
  </si>
  <si>
    <t>PES &amp; Major Accounts, No's</t>
  </si>
  <si>
    <t>% DLE engaged with</t>
  </si>
  <si>
    <t xml:space="preserve"> IF / Conversion</t>
  </si>
  <si>
    <t>1 day per Lube clinic including preparation</t>
  </si>
  <si>
    <t>2.5 days / Seminar including preparartion, invitation, followup</t>
  </si>
  <si>
    <t>Prospective -</t>
  </si>
  <si>
    <t>Existing -</t>
  </si>
  <si>
    <t>Miscellaneous ( Including JSA, Plant Safety Induction etc )</t>
  </si>
  <si>
    <t>Signum /UOA , days</t>
  </si>
  <si>
    <t>Travel time ( % of overall time)</t>
  </si>
  <si>
    <t xml:space="preserve">Travel time would vary by country, CE to input % </t>
  </si>
  <si>
    <t>( assump.: Sun leave, 10 National Holidays, 20 Paid Leaves )</t>
  </si>
  <si>
    <t>Assume 25% success rate ( target upsell to 6% account )</t>
  </si>
  <si>
    <t>Assume 25% success rate ( target to win 12-13% of propects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</si>
</sst>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2" xfId="1" applyFont="1" applyBorder="1"/>
    <xf numFmtId="43" fontId="4" fillId="0" borderId="2" xfId="1" applyFont="1" applyBorder="1" applyAlignment="1">
      <alignment horizontal="right"/>
    </xf>
    <xf numFmtId="0" fontId="0" fillId="0" borderId="3" xfId="0" applyBorder="1"/>
    <xf numFmtId="43" fontId="0" fillId="0" borderId="7" xfId="1" applyFont="1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43" fontId="3" fillId="0" borderId="4" xfId="1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0" xfId="0" applyFont="1"/>
    <xf numFmtId="43" fontId="2" fillId="0" borderId="4" xfId="1" applyFont="1" applyFill="1" applyBorder="1" applyAlignment="1">
      <alignment horizontal="left" wrapText="1"/>
    </xf>
    <xf numFmtId="43" fontId="2" fillId="0" borderId="5" xfId="1" applyFont="1" applyFill="1" applyBorder="1" applyAlignment="1">
      <alignment horizontal="center" wrapText="1"/>
    </xf>
    <xf numFmtId="0" fontId="2" fillId="0" borderId="5" xfId="0" applyFont="1" applyBorder="1" applyAlignment="1">
      <alignment wrapText="1"/>
    </xf>
    <xf numFmtId="43" fontId="2" fillId="0" borderId="6" xfId="1" applyFont="1" applyFill="1" applyBorder="1" applyAlignment="1">
      <alignment horizontal="center" wrapText="1"/>
    </xf>
    <xf numFmtId="43" fontId="2" fillId="2" borderId="4" xfId="1" applyNumberFormat="1" applyFont="1" applyFill="1" applyBorder="1" applyAlignment="1">
      <alignment horizontal="left" wrapText="1"/>
    </xf>
    <xf numFmtId="43" fontId="2" fillId="2" borderId="5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43" fontId="2" fillId="2" borderId="6" xfId="1" applyNumberFormat="1" applyFont="1" applyFill="1" applyBorder="1" applyAlignment="1">
      <alignment horizontal="center" wrapText="1"/>
    </xf>
    <xf numFmtId="0" fontId="0" fillId="0" borderId="2" xfId="0" applyBorder="1"/>
    <xf numFmtId="43" fontId="2" fillId="2" borderId="1" xfId="1" applyNumberFormat="1" applyFont="1" applyFill="1" applyBorder="1"/>
    <xf numFmtId="43" fontId="0" fillId="3" borderId="1" xfId="1" applyNumberFormat="1" applyFont="1" applyFill="1" applyBorder="1"/>
    <xf numFmtId="43" fontId="0" fillId="4" borderId="1" xfId="1" applyNumberFormat="1" applyFont="1" applyFill="1" applyBorder="1"/>
    <xf numFmtId="9" fontId="0" fillId="0" borderId="1" xfId="2" applyFont="1" applyBorder="1"/>
    <xf numFmtId="9" fontId="0" fillId="0" borderId="8" xfId="2" applyFont="1" applyBorder="1"/>
    <xf numFmtId="164" fontId="0" fillId="0" borderId="1" xfId="2" applyNumberFormat="1" applyFont="1" applyBorder="1"/>
    <xf numFmtId="164" fontId="0" fillId="0" borderId="8" xfId="2" applyNumberFormat="1" applyFont="1" applyBorder="1"/>
    <xf numFmtId="9" fontId="0" fillId="0" borderId="1" xfId="0" applyNumberFormat="1" applyBorder="1"/>
    <xf numFmtId="9" fontId="0" fillId="0" borderId="8" xfId="0" applyNumberFormat="1" applyBorder="1"/>
    <xf numFmtId="166" fontId="0" fillId="0" borderId="0" xfId="1" applyNumberFormat="1" applyFont="1"/>
    <xf numFmtId="43" fontId="0" fillId="5" borderId="10" xfId="1" applyFont="1" applyFill="1" applyBorder="1"/>
    <xf numFmtId="0" fontId="0" fillId="5" borderId="11" xfId="0" applyFill="1" applyBorder="1"/>
    <xf numFmtId="43" fontId="0" fillId="5" borderId="12" xfId="1" applyFont="1" applyFill="1" applyBorder="1"/>
    <xf numFmtId="0" fontId="0" fillId="0" borderId="0" xfId="0" applyAlignment="1">
      <alignment horizontal="center"/>
    </xf>
    <xf numFmtId="0" fontId="0" fillId="5" borderId="11" xfId="0" applyFill="1" applyBorder="1" applyAlignment="1">
      <alignment horizontal="center"/>
    </xf>
    <xf numFmtId="166" fontId="0" fillId="5" borderId="13" xfId="1" applyNumberFormat="1" applyFont="1" applyFill="1" applyBorder="1"/>
    <xf numFmtId="165" fontId="0" fillId="5" borderId="13" xfId="1" applyNumberFormat="1" applyFon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7" fillId="9" borderId="0" xfId="1" applyFont="1" applyFill="1"/>
    <xf numFmtId="43" fontId="8" fillId="9" borderId="0" xfId="1" applyFont="1" applyFill="1" applyAlignment="1">
      <alignment horizontal="right"/>
    </xf>
    <xf numFmtId="43" fontId="7" fillId="7" borderId="0" xfId="1" applyFont="1" applyFill="1"/>
    <xf numFmtId="43" fontId="8" fillId="7" borderId="0" xfId="1" applyFont="1" applyFill="1" applyAlignment="1">
      <alignment horizontal="right"/>
    </xf>
    <xf numFmtId="43" fontId="7" fillId="9" borderId="0" xfId="1" applyFont="1" applyFill="1" applyAlignment="1">
      <alignment horizontal="left"/>
    </xf>
    <xf numFmtId="43" fontId="7" fillId="7" borderId="0" xfId="1" applyFont="1" applyFill="1" applyAlignment="1">
      <alignment horizontal="left"/>
    </xf>
    <xf numFmtId="43" fontId="9" fillId="9" borderId="0" xfId="1" applyFont="1" applyFill="1" applyAlignment="1">
      <alignment horizontal="right"/>
    </xf>
    <xf numFmtId="43" fontId="10" fillId="9" borderId="0" xfId="1" applyFont="1" applyFill="1" applyAlignment="1">
      <alignment horizontal="right"/>
    </xf>
    <xf numFmtId="43" fontId="11" fillId="0" borderId="0" xfId="1" applyFont="1"/>
    <xf numFmtId="43" fontId="7" fillId="5" borderId="10" xfId="1" applyFont="1" applyFill="1" applyBorder="1"/>
    <xf numFmtId="43" fontId="11" fillId="5" borderId="10" xfId="1" applyFont="1" applyFill="1" applyBorder="1"/>
    <xf numFmtId="0" fontId="12" fillId="6" borderId="13" xfId="0" applyFont="1" applyFill="1" applyBorder="1" applyAlignment="1">
      <alignment wrapText="1"/>
    </xf>
    <xf numFmtId="166" fontId="11" fillId="9" borderId="14" xfId="1" applyNumberFormat="1" applyFont="1" applyFill="1" applyBorder="1" applyAlignment="1">
      <alignment horizontal="center"/>
    </xf>
    <xf numFmtId="165" fontId="11" fillId="9" borderId="14" xfId="1" applyNumberFormat="1" applyFont="1" applyFill="1" applyBorder="1"/>
    <xf numFmtId="166" fontId="11" fillId="9" borderId="14" xfId="1" applyNumberFormat="1" applyFont="1" applyFill="1" applyBorder="1"/>
    <xf numFmtId="9" fontId="11" fillId="9" borderId="14" xfId="2" applyFont="1" applyFill="1" applyBorder="1" applyAlignment="1">
      <alignment horizontal="center"/>
    </xf>
    <xf numFmtId="166" fontId="11" fillId="7" borderId="14" xfId="1" applyNumberFormat="1" applyFont="1" applyFill="1" applyBorder="1" applyAlignment="1">
      <alignment horizontal="center"/>
    </xf>
    <xf numFmtId="165" fontId="11" fillId="7" borderId="14" xfId="1" applyNumberFormat="1" applyFont="1" applyFill="1" applyBorder="1"/>
    <xf numFmtId="166" fontId="11" fillId="7" borderId="14" xfId="1" applyNumberFormat="1" applyFont="1" applyFill="1" applyBorder="1"/>
    <xf numFmtId="9" fontId="11" fillId="7" borderId="14" xfId="2" applyFont="1" applyFill="1" applyBorder="1" applyAlignment="1">
      <alignment horizontal="center"/>
    </xf>
    <xf numFmtId="166" fontId="7" fillId="9" borderId="14" xfId="1" applyNumberFormat="1" applyFont="1" applyFill="1" applyBorder="1" applyAlignment="1">
      <alignment horizontal="center"/>
    </xf>
    <xf numFmtId="165" fontId="7" fillId="9" borderId="14" xfId="1" applyNumberFormat="1" applyFont="1" applyFill="1" applyBorder="1"/>
    <xf numFmtId="166" fontId="13" fillId="9" borderId="14" xfId="1" applyNumberFormat="1" applyFont="1" applyFill="1" applyBorder="1" applyAlignment="1">
      <alignment horizontal="center"/>
    </xf>
    <xf numFmtId="9" fontId="13" fillId="9" borderId="14" xfId="2" applyFont="1" applyFill="1" applyBorder="1" applyAlignment="1">
      <alignment horizontal="center"/>
    </xf>
    <xf numFmtId="165" fontId="13" fillId="9" borderId="14" xfId="1" applyNumberFormat="1" applyFont="1" applyFill="1" applyBorder="1"/>
    <xf numFmtId="166" fontId="13" fillId="9" borderId="14" xfId="1" applyNumberFormat="1" applyFont="1" applyFill="1" applyBorder="1"/>
    <xf numFmtId="0" fontId="11" fillId="9" borderId="14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9" fontId="11" fillId="7" borderId="14" xfId="0" applyNumberFormat="1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1" fillId="5" borderId="11" xfId="0" applyFont="1" applyFill="1" applyBorder="1"/>
    <xf numFmtId="166" fontId="11" fillId="5" borderId="13" xfId="1" applyNumberFormat="1" applyFont="1" applyFill="1" applyBorder="1"/>
    <xf numFmtId="0" fontId="11" fillId="0" borderId="0" xfId="0" applyFont="1" applyAlignment="1">
      <alignment horizontal="center"/>
    </xf>
    <xf numFmtId="0" fontId="11" fillId="0" borderId="0" xfId="0" applyFont="1" applyBorder="1"/>
    <xf numFmtId="166" fontId="11" fillId="0" borderId="0" xfId="1" applyNumberFormat="1" applyFont="1"/>
    <xf numFmtId="43" fontId="0" fillId="5" borderId="13" xfId="1" applyFont="1" applyFill="1" applyBorder="1"/>
    <xf numFmtId="43" fontId="12" fillId="6" borderId="10" xfId="1" applyFont="1" applyFill="1" applyBorder="1"/>
    <xf numFmtId="43" fontId="12" fillId="6" borderId="13" xfId="1" applyFont="1" applyFill="1" applyBorder="1"/>
    <xf numFmtId="43" fontId="11" fillId="9" borderId="14" xfId="1" applyFont="1" applyFill="1" applyBorder="1"/>
    <xf numFmtId="43" fontId="11" fillId="7" borderId="14" xfId="1" applyFont="1" applyFill="1" applyBorder="1"/>
    <xf numFmtId="0" fontId="0" fillId="0" borderId="0" xfId="0" applyFill="1"/>
    <xf numFmtId="43" fontId="2" fillId="8" borderId="0" xfId="1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3" fontId="0" fillId="3" borderId="3" xfId="1" applyFont="1" applyFill="1" applyBorder="1" applyAlignment="1">
      <alignment horizontal="left"/>
    </xf>
    <xf numFmtId="43" fontId="0" fillId="3" borderId="2" xfId="1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36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7" formatCode="_-* #,##0.00_-;\-* #,##0.00_-;_-* &quot;-&quot;??_-;_-@_-"/>
      <fill>
        <patternFill patternType="solid">
          <fgColor theme="5"/>
          <bgColor theme="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openxmlformats.org/officeDocument/2006/relationships/customXml" Target="../customXml/item1.xml"/><Relationship Id="rId9" Type="http://schemas.openxmlformats.org/officeDocument/2006/relationships/customXml" Target="../customXml/item2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1" displayName="Table1" ref="A1:E10" totalsRowShown="0" headerRowDxfId="35" headerRowBorderDxfId="34" tableBorderDxfId="33" totalsRowBorderDxfId="32">
  <autoFilter ref="A1:E10"/>
  <tableColumns count="5">
    <tableColumn id="1" name="Indicator" dataDxfId="31" dataCellStyle="Comma"/>
    <tableColumn id="2" name="PVL" dataDxfId="30">
      <calculatedColumnFormula>SUM(B3:B6)</calculatedColumnFormula>
    </tableColumn>
    <tableColumn id="3" name="CVL" dataDxfId="29"/>
    <tableColumn id="4" name="IL" dataDxfId="28"/>
    <tableColumn id="5" name="Total" dataDxfId="27">
      <calculatedColumnFormula>SUM(Table1[[#This Row],[PVL]:[IL]])</calculatedColumnFormula>
    </tableColumn>
  </tableColumns>
  <tableStyleInfo name="TableStyleDark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4:E21" totalsRowShown="0" headerRowDxfId="26" headerRowBorderDxfId="25" tableBorderDxfId="24" totalsRowBorderDxfId="23" headerRowCellStyle="Comma">
  <autoFilter ref="A14:E21"/>
  <tableColumns count="5">
    <tableColumn id="1" name="Sector" dataDxfId="22" dataCellStyle="Comma"/>
    <tableColumn id="2" name="Vol, bbls" dataDxfId="21">
      <calculatedColumnFormula>SUBTOTAL(109,B9:B14)</calculatedColumnFormula>
    </tableColumn>
    <tableColumn id="3" name="Est. Market Share" dataDxfId="20"/>
    <tableColumn id="4" name="No of existing Customers" dataDxfId="19"/>
    <tableColumn id="5" name="No of Prospective Customers" dataDxfId="18"/>
  </tableColumns>
  <tableStyleInfo name="TableStyleDark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G14:K21" totalsRowShown="0" headerRowDxfId="17" headerRowBorderDxfId="16" tableBorderDxfId="15" totalsRowBorderDxfId="14" headerRowCellStyle="Comma">
  <autoFilter ref="G14:K21"/>
  <tableColumns count="5">
    <tableColumn id="1" name="Sector" dataDxfId="13" dataCellStyle="Comma"/>
    <tableColumn id="2" name="Vol, bbls" dataDxfId="12">
      <calculatedColumnFormula>SUBTOTAL(109,H9:H14)</calculatedColumnFormula>
    </tableColumn>
    <tableColumn id="3" name="Est. Market Share" dataDxfId="11">
      <calculatedColumnFormula>SUBTOTAL(109,I9:I14)</calculatedColumnFormula>
    </tableColumn>
    <tableColumn id="4" name="No of existing Customers" dataDxfId="10">
      <calculatedColumnFormula>SUBTOTAL(109,J9:J14)</calculatedColumnFormula>
    </tableColumn>
    <tableColumn id="5" name="No of Prospective Customers" dataDxfId="9">
      <calculatedColumnFormula>SUBTOTAL(109,K9:K14)</calculatedColumnFormula>
    </tableColumn>
  </tableColumns>
  <tableStyleInfo name="TableStyleDark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M14:Q21" totalsRowShown="0" headerRowDxfId="8" headerRowBorderDxfId="7" tableBorderDxfId="6" totalsRowBorderDxfId="5" headerRowCellStyle="Comma">
  <autoFilter ref="M14:Q21"/>
  <tableColumns count="5">
    <tableColumn id="1" name="Sector" dataDxfId="4"/>
    <tableColumn id="2" name="Vol, bbls" dataDxfId="3">
      <calculatedColumnFormula>SUBTOTAL(109,N9:N14)</calculatedColumnFormula>
    </tableColumn>
    <tableColumn id="3" name="Est. Market Share" dataDxfId="2">
      <calculatedColumnFormula>SUBTOTAL(109,O9:O14)</calculatedColumnFormula>
    </tableColumn>
    <tableColumn id="4" name="No of existing Customers" dataDxfId="1">
      <calculatedColumnFormula>SUBTOTAL(109,P9:P14)</calculatedColumnFormula>
    </tableColumn>
    <tableColumn id="5" name="No of Prospective Customers" dataDxfId="0">
      <calculatedColumnFormula>SUBTOTAL(109,Q9:Q14)</calculatedColumnFormula>
    </tableColumn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tabSelected="1" workbookViewId="0">
      <selection activeCell="E15" sqref="E15"/>
    </sheetView>
  </sheetViews>
  <sheetFormatPr baseColWidth="10" defaultColWidth="8.83203125" defaultRowHeight="14" x14ac:dyDescent="0"/>
  <cols>
    <col min="1" max="1" width="21.1640625" style="1" customWidth="1"/>
    <col min="2" max="2" width="10.5" customWidth="1"/>
    <col min="3" max="4" width="10.33203125" customWidth="1"/>
    <col min="5" max="5" width="12.5" customWidth="1"/>
    <col min="6" max="6" width="3.5" customWidth="1"/>
    <col min="7" max="7" width="23.5" style="1" customWidth="1"/>
    <col min="8" max="8" width="10.33203125" customWidth="1"/>
    <col min="9" max="10" width="10.5" customWidth="1"/>
    <col min="11" max="11" width="11.5" customWidth="1"/>
    <col min="12" max="12" width="3.5" customWidth="1"/>
    <col min="13" max="13" width="19.6640625" bestFit="1" customWidth="1"/>
    <col min="14" max="14" width="11.6640625" customWidth="1"/>
    <col min="15" max="15" width="12.1640625" customWidth="1"/>
    <col min="16" max="17" width="12.83203125" customWidth="1"/>
  </cols>
  <sheetData>
    <row r="1" spans="1:17" s="13" customFormat="1">
      <c r="A1" s="10" t="s">
        <v>13</v>
      </c>
      <c r="B1" s="11" t="s">
        <v>0</v>
      </c>
      <c r="C1" s="11" t="s">
        <v>1</v>
      </c>
      <c r="D1" s="11" t="s">
        <v>2</v>
      </c>
      <c r="E1" s="12" t="s">
        <v>3</v>
      </c>
      <c r="G1" s="23" t="s">
        <v>33</v>
      </c>
      <c r="H1" s="42" t="s">
        <v>40</v>
      </c>
      <c r="I1" s="42" t="s">
        <v>41</v>
      </c>
      <c r="J1" s="85" t="s">
        <v>43</v>
      </c>
      <c r="K1" s="85"/>
    </row>
    <row r="2" spans="1:17">
      <c r="A2" s="3" t="s">
        <v>8</v>
      </c>
      <c r="B2" s="2">
        <f t="shared" ref="B2" si="0">SUM(B3:B6)</f>
        <v>2800</v>
      </c>
      <c r="C2" s="2">
        <f t="shared" ref="C2" si="1">SUM(C3:C6)</f>
        <v>5010</v>
      </c>
      <c r="D2" s="2">
        <f t="shared" ref="D2" si="2">SUM(D3:D6)</f>
        <v>4900</v>
      </c>
      <c r="E2" s="5">
        <f>SUM(Table1[[#This Row],[PVL]:[IL]])</f>
        <v>12710</v>
      </c>
      <c r="G2" s="24" t="s">
        <v>34</v>
      </c>
      <c r="H2" s="40">
        <v>25</v>
      </c>
      <c r="I2" s="40">
        <v>45</v>
      </c>
      <c r="J2" s="86"/>
      <c r="K2" s="86"/>
    </row>
    <row r="3" spans="1:17">
      <c r="A3" s="4" t="s">
        <v>7</v>
      </c>
      <c r="B3" s="2">
        <v>100</v>
      </c>
      <c r="C3" s="2">
        <v>10</v>
      </c>
      <c r="D3" s="2">
        <v>200</v>
      </c>
      <c r="E3" s="5">
        <f>SUM(Table1[[#This Row],[PVL]:[IL]])</f>
        <v>310</v>
      </c>
      <c r="G3" s="25" t="s">
        <v>35</v>
      </c>
      <c r="H3" s="41">
        <v>6</v>
      </c>
      <c r="I3" s="41">
        <v>7</v>
      </c>
      <c r="J3" s="87"/>
      <c r="K3" s="87"/>
    </row>
    <row r="4" spans="1:17">
      <c r="A4" s="4" t="s">
        <v>9</v>
      </c>
      <c r="B4" s="2">
        <v>2000</v>
      </c>
      <c r="C4" s="2">
        <v>3000</v>
      </c>
      <c r="D4" s="2">
        <v>4000</v>
      </c>
      <c r="E4" s="5">
        <f>SUM(Table1[[#This Row],[PVL]:[IL]])</f>
        <v>9000</v>
      </c>
      <c r="G4" s="24" t="s">
        <v>42</v>
      </c>
      <c r="H4" s="40">
        <v>0</v>
      </c>
      <c r="I4" s="40">
        <v>1</v>
      </c>
      <c r="J4" s="86"/>
      <c r="K4" s="86"/>
    </row>
    <row r="5" spans="1:17">
      <c r="A5" s="4" t="s">
        <v>10</v>
      </c>
      <c r="B5" s="2">
        <v>700</v>
      </c>
      <c r="C5" s="2">
        <v>1000</v>
      </c>
      <c r="D5" s="2">
        <v>700</v>
      </c>
      <c r="E5" s="5">
        <f>SUM(Table1[[#This Row],[PVL]:[IL]])</f>
        <v>2400</v>
      </c>
      <c r="G5" s="25" t="s">
        <v>61</v>
      </c>
      <c r="H5" s="41">
        <v>6</v>
      </c>
      <c r="I5" s="41">
        <v>7</v>
      </c>
      <c r="J5" s="87"/>
      <c r="K5" s="87"/>
    </row>
    <row r="6" spans="1:17">
      <c r="A6" s="4" t="s">
        <v>12</v>
      </c>
      <c r="B6" s="2">
        <v>0</v>
      </c>
      <c r="C6" s="2">
        <v>1000</v>
      </c>
      <c r="D6" s="2">
        <v>0</v>
      </c>
      <c r="E6" s="5">
        <f>SUM(Table1[[#This Row],[PVL]:[IL]])</f>
        <v>1000</v>
      </c>
      <c r="G6" s="24" t="s">
        <v>36</v>
      </c>
      <c r="H6" s="40">
        <v>5</v>
      </c>
      <c r="I6" s="40">
        <v>10</v>
      </c>
      <c r="J6" s="88" t="s">
        <v>62</v>
      </c>
      <c r="K6" s="89"/>
    </row>
    <row r="7" spans="1:17">
      <c r="A7" s="4" t="s">
        <v>11</v>
      </c>
      <c r="B7" s="2">
        <v>100</v>
      </c>
      <c r="C7" s="2">
        <v>200</v>
      </c>
      <c r="D7" s="2">
        <v>300</v>
      </c>
      <c r="E7" s="5">
        <f>SUM(Table1[[#This Row],[PVL]:[IL]])</f>
        <v>600</v>
      </c>
      <c r="G7" s="25" t="s">
        <v>37</v>
      </c>
      <c r="H7" s="41">
        <v>4</v>
      </c>
      <c r="I7" s="41">
        <v>5</v>
      </c>
      <c r="J7" s="87"/>
      <c r="K7" s="87"/>
    </row>
    <row r="8" spans="1:17">
      <c r="A8" s="3" t="s">
        <v>4</v>
      </c>
      <c r="B8" s="28">
        <f>B3/B2</f>
        <v>3.5714285714285712E-2</v>
      </c>
      <c r="C8" s="28">
        <f t="shared" ref="C8:E8" si="3">C3/C2</f>
        <v>1.996007984031936E-3</v>
      </c>
      <c r="D8" s="28">
        <f t="shared" si="3"/>
        <v>4.0816326530612242E-2</v>
      </c>
      <c r="E8" s="28">
        <f t="shared" si="3"/>
        <v>2.4390243902439025E-2</v>
      </c>
      <c r="G8" s="24" t="s">
        <v>38</v>
      </c>
      <c r="H8" s="40">
        <v>4</v>
      </c>
      <c r="I8" s="40">
        <v>5</v>
      </c>
      <c r="J8" s="86"/>
      <c r="K8" s="86"/>
    </row>
    <row r="9" spans="1:17">
      <c r="A9" s="3" t="s">
        <v>5</v>
      </c>
      <c r="B9" s="28">
        <f>B7/B2</f>
        <v>3.5714285714285712E-2</v>
      </c>
      <c r="C9" s="28">
        <f t="shared" ref="C9:E9" si="4">C7/C2</f>
        <v>3.9920159680638723E-2</v>
      </c>
      <c r="D9" s="28">
        <f t="shared" si="4"/>
        <v>6.1224489795918366E-2</v>
      </c>
      <c r="E9" s="28">
        <f t="shared" si="4"/>
        <v>4.7206923682140051E-2</v>
      </c>
      <c r="G9" s="25" t="s">
        <v>39</v>
      </c>
      <c r="H9" s="41">
        <v>100</v>
      </c>
      <c r="I9" s="41">
        <v>150</v>
      </c>
      <c r="J9" s="87"/>
      <c r="K9" s="87"/>
    </row>
    <row r="10" spans="1:17">
      <c r="A10" s="6" t="s">
        <v>6</v>
      </c>
      <c r="B10" s="29">
        <f>SUM(B3:B4)/B2</f>
        <v>0.75</v>
      </c>
      <c r="C10" s="29">
        <f t="shared" ref="C10:E10" si="5">SUM(C3:C4)/C2</f>
        <v>0.60079840319361277</v>
      </c>
      <c r="D10" s="29">
        <f t="shared" si="5"/>
        <v>0.8571428571428571</v>
      </c>
      <c r="E10" s="29">
        <f t="shared" si="5"/>
        <v>0.73249409913453978</v>
      </c>
      <c r="G10" s="24"/>
      <c r="H10" s="40"/>
      <c r="I10" s="40"/>
      <c r="J10" s="86"/>
      <c r="K10" s="86"/>
    </row>
    <row r="12" spans="1:17">
      <c r="A12" s="1" t="s">
        <v>14</v>
      </c>
    </row>
    <row r="13" spans="1:17" s="13" customFormat="1">
      <c r="A13" s="84" t="s">
        <v>2</v>
      </c>
      <c r="B13" s="84"/>
      <c r="C13" s="84"/>
      <c r="D13" s="84"/>
      <c r="E13" s="84"/>
      <c r="G13" s="84" t="s">
        <v>1</v>
      </c>
      <c r="H13" s="84"/>
      <c r="I13" s="84"/>
      <c r="J13" s="84"/>
      <c r="K13" s="84"/>
      <c r="M13" s="84" t="s">
        <v>0</v>
      </c>
      <c r="N13" s="84"/>
      <c r="O13" s="84"/>
      <c r="P13" s="84"/>
      <c r="Q13" s="84"/>
    </row>
    <row r="14" spans="1:17" s="13" customFormat="1" ht="42">
      <c r="A14" s="14" t="s">
        <v>27</v>
      </c>
      <c r="B14" s="15" t="s">
        <v>28</v>
      </c>
      <c r="C14" s="16" t="s">
        <v>29</v>
      </c>
      <c r="D14" s="15" t="s">
        <v>30</v>
      </c>
      <c r="E14" s="17" t="s">
        <v>31</v>
      </c>
      <c r="G14" s="14" t="s">
        <v>27</v>
      </c>
      <c r="H14" s="15" t="s">
        <v>28</v>
      </c>
      <c r="I14" s="16" t="s">
        <v>29</v>
      </c>
      <c r="J14" s="15" t="s">
        <v>30</v>
      </c>
      <c r="K14" s="17" t="s">
        <v>31</v>
      </c>
      <c r="M14" s="18" t="s">
        <v>27</v>
      </c>
      <c r="N14" s="19" t="s">
        <v>28</v>
      </c>
      <c r="O14" s="20" t="s">
        <v>29</v>
      </c>
      <c r="P14" s="19" t="s">
        <v>30</v>
      </c>
      <c r="Q14" s="21" t="s">
        <v>31</v>
      </c>
    </row>
    <row r="15" spans="1:17">
      <c r="A15" s="3" t="s">
        <v>19</v>
      </c>
      <c r="B15" s="2">
        <v>2500</v>
      </c>
      <c r="C15" s="26">
        <v>0.05</v>
      </c>
      <c r="D15" s="2">
        <v>120</v>
      </c>
      <c r="E15" s="5">
        <v>40</v>
      </c>
      <c r="G15" s="3" t="s">
        <v>20</v>
      </c>
      <c r="H15" s="2">
        <v>3000</v>
      </c>
      <c r="I15" s="26">
        <v>0.02</v>
      </c>
      <c r="J15" s="2">
        <v>75</v>
      </c>
      <c r="K15" s="5">
        <v>25</v>
      </c>
      <c r="M15" s="3" t="s">
        <v>24</v>
      </c>
      <c r="N15" s="2">
        <v>500</v>
      </c>
      <c r="O15" s="30">
        <v>0.2</v>
      </c>
      <c r="P15" s="2">
        <v>25</v>
      </c>
      <c r="Q15" s="5">
        <v>10</v>
      </c>
    </row>
    <row r="16" spans="1:17">
      <c r="A16" s="3" t="s">
        <v>15</v>
      </c>
      <c r="B16" s="2">
        <v>500</v>
      </c>
      <c r="C16" s="26">
        <v>0.04</v>
      </c>
      <c r="D16" s="2">
        <v>13</v>
      </c>
      <c r="E16" s="5">
        <v>10</v>
      </c>
      <c r="G16" s="3" t="s">
        <v>21</v>
      </c>
      <c r="H16" s="2">
        <v>2000</v>
      </c>
      <c r="I16" s="26">
        <v>0.03</v>
      </c>
      <c r="J16" s="2">
        <v>25</v>
      </c>
      <c r="K16" s="5">
        <v>10</v>
      </c>
      <c r="M16" s="3" t="s">
        <v>25</v>
      </c>
      <c r="N16" s="2">
        <v>1500</v>
      </c>
      <c r="O16" s="26">
        <v>0.05</v>
      </c>
      <c r="P16" s="2">
        <v>50</v>
      </c>
      <c r="Q16" s="5">
        <v>20</v>
      </c>
    </row>
    <row r="17" spans="1:17">
      <c r="A17" s="3" t="s">
        <v>16</v>
      </c>
      <c r="B17" s="2">
        <v>700</v>
      </c>
      <c r="C17" s="26">
        <v>0.04</v>
      </c>
      <c r="D17" s="2">
        <v>15</v>
      </c>
      <c r="E17" s="5">
        <v>4</v>
      </c>
      <c r="G17" s="3" t="s">
        <v>22</v>
      </c>
      <c r="H17" s="2">
        <v>1010</v>
      </c>
      <c r="I17" s="26">
        <v>0.04</v>
      </c>
      <c r="J17" s="2">
        <v>20</v>
      </c>
      <c r="K17" s="5">
        <v>5</v>
      </c>
      <c r="M17" s="3" t="s">
        <v>26</v>
      </c>
      <c r="N17" s="2">
        <v>300</v>
      </c>
      <c r="O17" s="26">
        <v>0.1</v>
      </c>
      <c r="P17" s="2">
        <v>4</v>
      </c>
      <c r="Q17" s="5"/>
    </row>
    <row r="18" spans="1:17" hidden="1">
      <c r="A18" s="3" t="s">
        <v>17</v>
      </c>
      <c r="B18" s="2">
        <v>300</v>
      </c>
      <c r="C18" s="30">
        <v>7.0000000000000007E-2</v>
      </c>
      <c r="D18" s="2">
        <v>7</v>
      </c>
      <c r="E18" s="5">
        <v>4</v>
      </c>
      <c r="G18" s="3"/>
      <c r="H18" s="2"/>
      <c r="I18" s="26"/>
      <c r="J18" s="2"/>
      <c r="K18" s="5"/>
      <c r="M18" s="3" t="s">
        <v>23</v>
      </c>
      <c r="N18" s="2">
        <v>500</v>
      </c>
      <c r="O18" s="26">
        <v>0.05</v>
      </c>
      <c r="P18" s="2">
        <v>10</v>
      </c>
      <c r="Q18" s="5">
        <v>4</v>
      </c>
    </row>
    <row r="19" spans="1:17" hidden="1">
      <c r="A19" s="3" t="s">
        <v>18</v>
      </c>
      <c r="B19" s="2">
        <v>900</v>
      </c>
      <c r="C19" s="30">
        <v>0.12</v>
      </c>
      <c r="D19" s="2">
        <v>6</v>
      </c>
      <c r="E19" s="5">
        <v>3</v>
      </c>
      <c r="G19" s="3"/>
      <c r="H19" s="2"/>
      <c r="I19" s="26"/>
      <c r="J19" s="2"/>
      <c r="K19" s="5"/>
      <c r="M19" s="22"/>
      <c r="N19" s="2"/>
      <c r="O19" s="26"/>
      <c r="P19" s="2"/>
      <c r="Q19" s="5"/>
    </row>
    <row r="20" spans="1:17" hidden="1">
      <c r="A20" s="6" t="s">
        <v>32</v>
      </c>
      <c r="B20" s="7"/>
      <c r="C20" s="7"/>
      <c r="D20" s="7"/>
      <c r="E20" s="8"/>
      <c r="G20" s="6"/>
      <c r="H20" s="7"/>
      <c r="I20" s="27"/>
      <c r="J20" s="7"/>
      <c r="K20" s="8"/>
      <c r="M20" s="9"/>
      <c r="N20" s="7"/>
      <c r="O20" s="27"/>
      <c r="P20" s="7"/>
      <c r="Q20" s="8"/>
    </row>
    <row r="21" spans="1:17">
      <c r="A21" s="6" t="s">
        <v>3</v>
      </c>
      <c r="B21" s="7">
        <f t="shared" ref="B21" si="6">SUBTOTAL(109,B15:B20)</f>
        <v>3700</v>
      </c>
      <c r="C21" s="31">
        <v>0.05</v>
      </c>
      <c r="D21" s="7">
        <f t="shared" ref="D21" si="7">SUBTOTAL(109,D15:D20)</f>
        <v>148</v>
      </c>
      <c r="E21" s="7">
        <f t="shared" ref="E21" si="8">SUBTOTAL(109,E15:E20)</f>
        <v>54</v>
      </c>
      <c r="G21" s="6" t="s">
        <v>3</v>
      </c>
      <c r="H21" s="7">
        <f t="shared" ref="H21" si="9">SUBTOTAL(109,H15:H20)</f>
        <v>6010</v>
      </c>
      <c r="I21" s="7"/>
      <c r="J21" s="7">
        <f t="shared" ref="J21" si="10">SUBTOTAL(109,J15:J20)</f>
        <v>120</v>
      </c>
      <c r="K21" s="7">
        <f t="shared" ref="K21" si="11">SUBTOTAL(109,K15:K20)</f>
        <v>40</v>
      </c>
      <c r="M21" s="9" t="s">
        <v>3</v>
      </c>
      <c r="N21" s="7">
        <f t="shared" ref="N21" si="12">SUBTOTAL(109,N15:N20)</f>
        <v>2300</v>
      </c>
      <c r="O21" s="7"/>
      <c r="P21" s="7">
        <f t="shared" ref="P21" si="13">SUBTOTAL(109,P15:P20)</f>
        <v>79</v>
      </c>
      <c r="Q21" s="7">
        <f t="shared" ref="Q21" si="14">SUBTOTAL(109,Q15:Q20)</f>
        <v>30</v>
      </c>
    </row>
    <row r="25" spans="1:17">
      <c r="C25" s="83"/>
    </row>
  </sheetData>
  <mergeCells count="13">
    <mergeCell ref="A13:E13"/>
    <mergeCell ref="G13:K13"/>
    <mergeCell ref="M13:Q13"/>
    <mergeCell ref="J1:K1"/>
    <mergeCell ref="J2:K2"/>
    <mergeCell ref="J3:K3"/>
    <mergeCell ref="J4:K4"/>
    <mergeCell ref="J5:K5"/>
    <mergeCell ref="J6:K6"/>
    <mergeCell ref="J7:K7"/>
    <mergeCell ref="J8:K8"/>
    <mergeCell ref="J9:K9"/>
    <mergeCell ref="J10:K10"/>
  </mergeCells>
  <pageMargins left="0.7" right="0.7" top="0.75" bottom="0.75" header="0.3" footer="0.3"/>
  <pageSetup orientation="portrait"/>
  <tableParts count="4">
    <tablePart r:id="rId1"/>
    <tablePart r:id="rId2"/>
    <tablePart r:id="rId3"/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9"/>
  <sheetViews>
    <sheetView workbookViewId="0">
      <selection activeCell="E25" sqref="E25"/>
    </sheetView>
  </sheetViews>
  <sheetFormatPr baseColWidth="10" defaultColWidth="8.83203125" defaultRowHeight="14" x14ac:dyDescent="0"/>
  <cols>
    <col min="1" max="1" width="29.5" style="1" customWidth="1"/>
    <col min="2" max="2" width="9.33203125" style="36" customWidth="1"/>
    <col min="3" max="3" width="10.5" style="36" customWidth="1"/>
    <col min="4" max="4" width="10.5" customWidth="1"/>
    <col min="5" max="5" width="10.33203125" style="32" customWidth="1"/>
    <col min="6" max="6" width="59.1640625" style="1" customWidth="1"/>
    <col min="7" max="7" width="4.6640625" customWidth="1"/>
    <col min="8" max="8" width="4.83203125" customWidth="1"/>
  </cols>
  <sheetData>
    <row r="1" spans="1:6" ht="46" thickBot="1">
      <c r="A1" s="79" t="s">
        <v>60</v>
      </c>
      <c r="B1" s="54" t="s">
        <v>56</v>
      </c>
      <c r="C1" s="54" t="s">
        <v>78</v>
      </c>
      <c r="D1" s="54" t="s">
        <v>64</v>
      </c>
      <c r="E1" s="54" t="s">
        <v>57</v>
      </c>
      <c r="F1" s="80" t="s">
        <v>55</v>
      </c>
    </row>
    <row r="2" spans="1:6" ht="15">
      <c r="A2" s="43" t="s">
        <v>44</v>
      </c>
      <c r="B2" s="55"/>
      <c r="C2" s="55"/>
      <c r="D2" s="56"/>
      <c r="E2" s="57"/>
      <c r="F2" s="81"/>
    </row>
    <row r="3" spans="1:6" ht="15">
      <c r="A3" s="44" t="s">
        <v>34</v>
      </c>
      <c r="B3" s="55">
        <f>'Business Landscape'!$I$2</f>
        <v>45</v>
      </c>
      <c r="C3" s="58">
        <v>1</v>
      </c>
      <c r="D3" s="56">
        <v>1</v>
      </c>
      <c r="E3" s="57">
        <f>D3*B3</f>
        <v>45</v>
      </c>
      <c r="F3" s="81" t="s">
        <v>80</v>
      </c>
    </row>
    <row r="4" spans="1:6" ht="15">
      <c r="A4" s="44" t="s">
        <v>35</v>
      </c>
      <c r="B4" s="55">
        <f>'Business Landscape'!$I$3</f>
        <v>7</v>
      </c>
      <c r="C4" s="58">
        <v>1</v>
      </c>
      <c r="D4" s="56">
        <v>2.5</v>
      </c>
      <c r="E4" s="57">
        <f>D4*B4</f>
        <v>17.5</v>
      </c>
      <c r="F4" s="81" t="s">
        <v>81</v>
      </c>
    </row>
    <row r="5" spans="1:6" ht="15">
      <c r="A5" s="44" t="s">
        <v>74</v>
      </c>
      <c r="B5" s="55">
        <v>12</v>
      </c>
      <c r="C5" s="58">
        <v>1</v>
      </c>
      <c r="D5" s="56">
        <v>1</v>
      </c>
      <c r="E5" s="57">
        <f>D5*B5</f>
        <v>12</v>
      </c>
      <c r="F5" s="81" t="s">
        <v>75</v>
      </c>
    </row>
    <row r="6" spans="1:6" ht="15">
      <c r="A6" s="44" t="s">
        <v>58</v>
      </c>
      <c r="B6" s="55">
        <f>'Business Landscape'!$I$5</f>
        <v>7</v>
      </c>
      <c r="C6" s="58">
        <v>1</v>
      </c>
      <c r="D6" s="56">
        <f>B6</f>
        <v>7</v>
      </c>
      <c r="E6" s="57">
        <f>D6*1.25</f>
        <v>8.75</v>
      </c>
      <c r="F6" s="81" t="s">
        <v>63</v>
      </c>
    </row>
    <row r="7" spans="1:6" ht="15">
      <c r="A7" s="45" t="s">
        <v>77</v>
      </c>
      <c r="B7" s="59">
        <f>'Business Landscape'!$I$6</f>
        <v>10</v>
      </c>
      <c r="C7" s="59"/>
      <c r="D7" s="60"/>
      <c r="E7" s="61"/>
      <c r="F7" s="82"/>
    </row>
    <row r="8" spans="1:6" ht="15">
      <c r="A8" s="46" t="s">
        <v>45</v>
      </c>
      <c r="B8" s="59"/>
      <c r="C8" s="62">
        <v>1</v>
      </c>
      <c r="D8" s="60">
        <v>12</v>
      </c>
      <c r="E8" s="61">
        <f>D8*B7</f>
        <v>120</v>
      </c>
      <c r="F8" s="82" t="s">
        <v>69</v>
      </c>
    </row>
    <row r="9" spans="1:6" ht="15">
      <c r="A9" s="46" t="s">
        <v>46</v>
      </c>
      <c r="B9" s="59"/>
      <c r="C9" s="62">
        <v>1</v>
      </c>
      <c r="D9" s="60">
        <v>3</v>
      </c>
      <c r="E9" s="61">
        <f>D9*B7</f>
        <v>30</v>
      </c>
      <c r="F9" s="82" t="s">
        <v>70</v>
      </c>
    </row>
    <row r="10" spans="1:6" ht="15">
      <c r="A10" s="47" t="s">
        <v>47</v>
      </c>
      <c r="B10" s="55"/>
      <c r="C10" s="55"/>
      <c r="D10" s="56"/>
      <c r="E10" s="57"/>
      <c r="F10" s="81"/>
    </row>
    <row r="11" spans="1:6" ht="15">
      <c r="A11" s="44" t="s">
        <v>48</v>
      </c>
      <c r="B11" s="55"/>
      <c r="C11" s="55"/>
      <c r="D11" s="56">
        <v>2</v>
      </c>
      <c r="E11" s="57">
        <f>D11*12</f>
        <v>24</v>
      </c>
      <c r="F11" s="81" t="s">
        <v>76</v>
      </c>
    </row>
    <row r="12" spans="1:6" ht="15">
      <c r="A12" s="44" t="s">
        <v>85</v>
      </c>
      <c r="B12" s="55">
        <f>'Business Landscape'!$I$9</f>
        <v>150</v>
      </c>
      <c r="C12" s="55"/>
      <c r="D12" s="56">
        <v>0.5</v>
      </c>
      <c r="E12" s="57">
        <f>B12*D12</f>
        <v>75</v>
      </c>
      <c r="F12" s="81" t="s">
        <v>68</v>
      </c>
    </row>
    <row r="13" spans="1:6" ht="15">
      <c r="A13" s="48" t="s">
        <v>49</v>
      </c>
      <c r="B13" s="59"/>
      <c r="C13" s="59"/>
      <c r="D13" s="60"/>
      <c r="E13" s="61"/>
      <c r="F13" s="82"/>
    </row>
    <row r="14" spans="1:6" ht="15">
      <c r="A14" s="46" t="s">
        <v>50</v>
      </c>
      <c r="B14" s="59">
        <f>'Business Landscape'!D21</f>
        <v>148</v>
      </c>
      <c r="C14" s="62">
        <v>0.25</v>
      </c>
      <c r="D14" s="60">
        <v>3</v>
      </c>
      <c r="E14" s="61">
        <f>B14*C14*D14</f>
        <v>111</v>
      </c>
      <c r="F14" s="82" t="s">
        <v>89</v>
      </c>
    </row>
    <row r="15" spans="1:6" ht="15">
      <c r="A15" s="46" t="s">
        <v>79</v>
      </c>
      <c r="B15" s="59">
        <f>'Business Landscape'!E21</f>
        <v>54</v>
      </c>
      <c r="C15" s="62">
        <v>0.5</v>
      </c>
      <c r="D15" s="60">
        <v>3</v>
      </c>
      <c r="E15" s="61">
        <f t="shared" ref="E15:E16" si="0">B15*C15*D15</f>
        <v>81</v>
      </c>
      <c r="F15" s="82" t="s">
        <v>90</v>
      </c>
    </row>
    <row r="16" spans="1:6" ht="15">
      <c r="A16" s="46" t="s">
        <v>51</v>
      </c>
      <c r="B16" s="59">
        <f>'Business Landscape'!D21</f>
        <v>148</v>
      </c>
      <c r="C16" s="62">
        <v>0.3</v>
      </c>
      <c r="D16" s="60">
        <v>0.5</v>
      </c>
      <c r="E16" s="61">
        <f t="shared" si="0"/>
        <v>22.2</v>
      </c>
      <c r="F16" s="82" t="s">
        <v>66</v>
      </c>
    </row>
    <row r="17" spans="1:6" ht="15">
      <c r="A17" s="43" t="s">
        <v>52</v>
      </c>
      <c r="B17" s="55"/>
      <c r="C17" s="55"/>
      <c r="D17" s="56"/>
      <c r="E17" s="57"/>
      <c r="F17" s="81"/>
    </row>
    <row r="18" spans="1:6" ht="15">
      <c r="A18" s="49" t="s">
        <v>53</v>
      </c>
      <c r="B18" s="63"/>
      <c r="C18" s="63"/>
      <c r="D18" s="64"/>
      <c r="E18" s="57">
        <f>E19+E20</f>
        <v>32</v>
      </c>
      <c r="F18" s="81" t="s">
        <v>67</v>
      </c>
    </row>
    <row r="19" spans="1:6" ht="15">
      <c r="A19" s="50" t="s">
        <v>82</v>
      </c>
      <c r="B19" s="65">
        <f>'Business Landscape'!E21</f>
        <v>54</v>
      </c>
      <c r="C19" s="66">
        <v>0.5</v>
      </c>
      <c r="D19" s="67">
        <v>0.5</v>
      </c>
      <c r="E19" s="68">
        <f>B19*C19*D19</f>
        <v>13.5</v>
      </c>
      <c r="F19" s="81"/>
    </row>
    <row r="20" spans="1:6" ht="15">
      <c r="A20" s="50" t="s">
        <v>83</v>
      </c>
      <c r="B20" s="65">
        <f>'Business Landscape'!D21</f>
        <v>148</v>
      </c>
      <c r="C20" s="66">
        <v>0.25</v>
      </c>
      <c r="D20" s="67">
        <v>0.5</v>
      </c>
      <c r="E20" s="68">
        <f>B20*C20*D20</f>
        <v>18.5</v>
      </c>
      <c r="F20" s="81"/>
    </row>
    <row r="21" spans="1:6" ht="15">
      <c r="A21" s="44" t="s">
        <v>54</v>
      </c>
      <c r="B21" s="55">
        <v>24</v>
      </c>
      <c r="C21" s="55"/>
      <c r="D21" s="56">
        <f>B21</f>
        <v>24</v>
      </c>
      <c r="E21" s="57">
        <f>D21</f>
        <v>24</v>
      </c>
      <c r="F21" s="81" t="s">
        <v>59</v>
      </c>
    </row>
    <row r="22" spans="1:6" ht="15">
      <c r="A22" s="44" t="s">
        <v>65</v>
      </c>
      <c r="B22" s="69"/>
      <c r="C22" s="69"/>
      <c r="D22" s="56"/>
      <c r="E22" s="57">
        <v>36</v>
      </c>
      <c r="F22" s="81" t="s">
        <v>84</v>
      </c>
    </row>
    <row r="23" spans="1:6" ht="15">
      <c r="A23" s="48" t="s">
        <v>86</v>
      </c>
      <c r="B23" s="70"/>
      <c r="C23" s="71">
        <v>0.4</v>
      </c>
      <c r="D23" s="60"/>
      <c r="E23" s="61">
        <f>(SUM(E3:E16)-E19-E20)*C23</f>
        <v>205.78000000000003</v>
      </c>
      <c r="F23" s="82" t="s">
        <v>87</v>
      </c>
    </row>
    <row r="24" spans="1:6" ht="16" thickBot="1">
      <c r="A24" s="46"/>
      <c r="B24" s="70"/>
      <c r="C24" s="70"/>
      <c r="D24" s="60"/>
      <c r="E24" s="61"/>
      <c r="F24" s="82"/>
    </row>
    <row r="25" spans="1:6" ht="16" thickBot="1">
      <c r="A25" s="52" t="s">
        <v>73</v>
      </c>
      <c r="B25" s="72"/>
      <c r="C25" s="72"/>
      <c r="D25" s="73"/>
      <c r="E25" s="74">
        <f>SUM(E2:E24)-E19-E20</f>
        <v>844.23</v>
      </c>
      <c r="F25" s="78"/>
    </row>
    <row r="26" spans="1:6" ht="16" thickBot="1">
      <c r="A26" s="51"/>
      <c r="B26" s="75"/>
      <c r="C26" s="75"/>
      <c r="D26" s="76"/>
      <c r="E26" s="77"/>
    </row>
    <row r="27" spans="1:6" ht="16" thickBot="1">
      <c r="A27" s="53" t="s">
        <v>71</v>
      </c>
      <c r="B27" s="37"/>
      <c r="C27" s="37"/>
      <c r="D27" s="34"/>
      <c r="E27" s="38">
        <f>365-52-10-20-10</f>
        <v>273</v>
      </c>
      <c r="F27" s="35" t="s">
        <v>88</v>
      </c>
    </row>
    <row r="28" spans="1:6" ht="15" thickBot="1"/>
    <row r="29" spans="1:6" ht="15" thickBot="1">
      <c r="A29" s="33" t="s">
        <v>72</v>
      </c>
      <c r="B29" s="37"/>
      <c r="C29" s="37"/>
      <c r="D29" s="34"/>
      <c r="E29" s="39">
        <f>E25/E27</f>
        <v>3.0924175824175824</v>
      </c>
      <c r="F29" s="35"/>
    </row>
  </sheetData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C7" sqref="C7"/>
    </sheetView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Document_x0020_Keywords xmlns="8FCF9341-E957-40DE-99D0-0A0098790F92" xsi:nil="true"/>
    <MPI_x0020_Classification xmlns="26747a8e-e88c-4a88-b92f-7b3311ac424f">Not Classified</MPI_x0020_Classific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efault Document" ma:contentTypeID="0x0101008E2A78AE2DDD7C4494E2F8EB84825A6F006875100887D4AB4B8AD65594B6724CC7" ma:contentTypeVersion="" ma:contentTypeDescription="" ma:contentTypeScope="" ma:versionID="dbc3f81e5156ff0f1a5ca29ca0d4915c">
  <xsd:schema xmlns:xsd="http://www.w3.org/2001/XMLSchema" xmlns:p="http://schemas.microsoft.com/office/2006/metadata/properties" xmlns:ns2="26747a8e-e88c-4a88-b92f-7b3311ac424f" xmlns:ns3="8FCF9341-E957-40DE-99D0-0A0098790F92" targetNamespace="http://schemas.microsoft.com/office/2006/metadata/properties" ma:root="true" ma:fieldsID="205feeb8913bb1f8e1934032c561eeb5" ns2:_="" ns3:_="">
    <xsd:import namespace="26747a8e-e88c-4a88-b92f-7b3311ac424f"/>
    <xsd:import namespace="8FCF9341-E957-40DE-99D0-0A0098790F92"/>
    <xsd:element name="properties">
      <xsd:complexType>
        <xsd:sequence>
          <xsd:element name="documentManagement">
            <xsd:complexType>
              <xsd:all>
                <xsd:element ref="ns2:MPI_x0020_Classification"/>
                <xsd:element ref="ns3:Document_x0020_Keyword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6747a8e-e88c-4a88-b92f-7b3311ac424f" elementFormDefault="qualified">
    <xsd:import namespace="http://schemas.microsoft.com/office/2006/documentManagement/types"/>
    <xsd:element name="MPI_x0020_Classification" ma:index="8" ma:displayName="MPI Classification" ma:default="Not Classified" ma:format="Dropdown" ma:internalName="MPI_x0020_Classification" ma:readOnly="false">
      <xsd:simpleType>
        <xsd:restriction base="dms:Choice">
          <xsd:enumeration value="Proprietary"/>
          <xsd:enumeration value="Private"/>
          <xsd:enumeration value="Restricted Distribution"/>
          <xsd:enumeration value="Not Classified"/>
        </xsd:restriction>
      </xsd:simpleType>
    </xsd:element>
  </xsd:schema>
  <xsd:schema xmlns:xsd="http://www.w3.org/2001/XMLSchema" xmlns:dms="http://schemas.microsoft.com/office/2006/documentManagement/types" targetNamespace="8FCF9341-E957-40DE-99D0-0A0098790F92" elementFormDefault="qualified">
    <xsd:import namespace="http://schemas.microsoft.com/office/2006/documentManagement/types"/>
    <xsd:element name="Document_x0020_Keywords" ma:index="9" nillable="true" ma:displayName="Keywords" ma:internalName="Document_x0020_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39E811D-3560-45E0-B086-903127691C30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FCF9341-E957-40DE-99D0-0A0098790F92"/>
    <ds:schemaRef ds:uri="26747a8e-e88c-4a88-b92f-7b3311ac424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75C4DC-D178-4039-AC50-86615634C4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250992-CD48-4874-BA0D-D15854A3BA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747a8e-e88c-4a88-b92f-7b3311ac424f"/>
    <ds:schemaRef ds:uri="8FCF9341-E957-40DE-99D0-0A0098790F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Business Landscape</vt:lpstr>
      <vt:lpstr>DLE Calculator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2018-02-23T15:06:35Z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0x0101008E2A78AE2DDD7C4494E2F8EB84825A6F006875100887D4AB4B8AD65594B6724CC7</vt:lpwstr>
  </property>
  <property fmtid="{D5CDD505-2E9C-101B-9397-08002B2CF9AE}" pid="3" name="_AdHocReviewCycleID">
    <vt:i4>-1431334732</vt:i4>
  </property>
  <property fmtid="{D5CDD505-2E9C-101B-9397-08002B2CF9AE}" pid="4" name="_NewReviewCycle">
    <vt:lpwstr/>
  </property>
  <property fmtid="{D5CDD505-2E9C-101B-9397-08002B2CF9AE}" pid="5" name="_ReviewingToolsShownOnce">
    <vt:lpwstr/>
  </property>
</Properties>
</file>